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amandalee/Downloads/"/>
    </mc:Choice>
  </mc:AlternateContent>
  <xr:revisionPtr revIDLastSave="0" documentId="13_ncr:1_{3C289EEB-0F4F-3A44-B081-A70DC58E7A12}" xr6:coauthVersionLast="47" xr6:coauthVersionMax="47" xr10:uidLastSave="{00000000-0000-0000-0000-000000000000}"/>
  <bookViews>
    <workbookView xWindow="0" yWindow="760" windowWidth="34560" windowHeight="20180" xr2:uid="{00000000-000D-0000-FFFF-FFFF00000000}"/>
  </bookViews>
  <sheets>
    <sheet name="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E46" i="1"/>
  <c r="E47" i="1" s="1"/>
  <c r="D46" i="1"/>
  <c r="D44" i="1"/>
  <c r="D43" i="1"/>
  <c r="D42" i="1"/>
  <c r="D39" i="1"/>
  <c r="E38" i="1"/>
  <c r="E39" i="1" s="1"/>
  <c r="D38" i="1"/>
  <c r="D36" i="1"/>
  <c r="L34" i="1"/>
  <c r="E34" i="1"/>
  <c r="D34" i="1"/>
  <c r="D33" i="1"/>
  <c r="D32" i="1"/>
  <c r="D31" i="1"/>
  <c r="D30" i="1"/>
  <c r="D28" i="1"/>
  <c r="D24" i="1"/>
  <c r="D22" i="1"/>
  <c r="D21" i="1"/>
  <c r="G19" i="1"/>
  <c r="D19" i="1"/>
  <c r="D18" i="1"/>
  <c r="E17" i="1"/>
  <c r="F17" i="1" s="1"/>
  <c r="D17" i="1"/>
  <c r="F14" i="1"/>
  <c r="D14" i="1"/>
  <c r="F13" i="1"/>
  <c r="E13" i="1"/>
  <c r="F11" i="1"/>
  <c r="E11" i="1"/>
  <c r="E14" i="1" s="1"/>
  <c r="D11" i="1"/>
  <c r="Q9" i="1"/>
  <c r="F9" i="1"/>
  <c r="D9" i="1"/>
  <c r="Q8" i="1"/>
  <c r="Q7" i="1"/>
  <c r="Q6" i="1"/>
  <c r="F6" i="1"/>
  <c r="F18" i="1" s="1"/>
  <c r="E6" i="1"/>
  <c r="E18" i="1" s="1"/>
  <c r="D6" i="1"/>
  <c r="F5" i="1"/>
  <c r="D5" i="1"/>
  <c r="L6" i="1" l="1"/>
  <c r="F21" i="1"/>
  <c r="F22" i="1" s="1"/>
  <c r="G17" i="1"/>
  <c r="P6" i="1"/>
  <c r="N6" i="1"/>
  <c r="M6" i="1"/>
  <c r="O6" i="1"/>
  <c r="F24" i="1"/>
  <c r="G14" i="1"/>
  <c r="L7" i="1" s="1"/>
  <c r="G18" i="1"/>
  <c r="G6" i="1"/>
  <c r="E21" i="1"/>
  <c r="G21" i="1" l="1"/>
  <c r="E22" i="1"/>
  <c r="M7" i="1"/>
  <c r="M8" i="1" s="1"/>
  <c r="L8" i="1"/>
  <c r="L9" i="1" s="1"/>
  <c r="M9" i="1" s="1"/>
  <c r="N9" i="1" s="1"/>
  <c r="O9" i="1" s="1"/>
  <c r="P9" i="1" s="1"/>
  <c r="M34" i="1" s="1"/>
  <c r="N7" i="1"/>
  <c r="N8" i="1" s="1"/>
  <c r="P7" i="1"/>
  <c r="P8" i="1" s="1"/>
  <c r="O7" i="1"/>
  <c r="O8" i="1" s="1"/>
  <c r="M32" i="1"/>
  <c r="G22" i="1" l="1"/>
  <c r="E24" i="1"/>
  <c r="G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Imported Author</author>
  </authors>
  <commentList>
    <comment ref="L7" authorId="0" shapeId="0" xr:uid="{00000000-0006-0000-0000-000001000000}">
      <text>
        <r>
          <rPr>
            <sz val="11"/>
            <color indexed="8"/>
            <rFont val="Helvetica Neue"/>
          </rPr>
          <t>Imported Author:
Chose to consider Risks or not
======</t>
        </r>
      </text>
    </comment>
  </commentList>
</comments>
</file>

<file path=xl/sharedStrings.xml><?xml version="1.0" encoding="utf-8"?>
<sst xmlns="http://schemas.openxmlformats.org/spreadsheetml/2006/main" count="61" uniqueCount="57">
  <si>
    <r>
      <rPr>
        <b/>
        <sz val="11"/>
        <color indexed="13"/>
        <rFont val="Montserrat"/>
      </rPr>
      <t>Blue is field to input manually</t>
    </r>
    <r>
      <rPr>
        <b/>
        <sz val="11"/>
        <color indexed="14"/>
        <rFont val="Montserrat"/>
      </rPr>
      <t xml:space="preserve">
</t>
    </r>
    <r>
      <rPr>
        <b/>
        <sz val="11"/>
        <color indexed="15"/>
        <rFont val="Montserrat"/>
      </rPr>
      <t>Grey is calculated field</t>
    </r>
  </si>
  <si>
    <t>Currency</t>
  </si>
  <si>
    <t>$, €</t>
  </si>
  <si>
    <r>
      <rPr>
        <sz val="11"/>
        <color indexed="8"/>
        <rFont val="Montserrat"/>
      </rPr>
      <t>1 A</t>
    </r>
    <r>
      <rPr>
        <b/>
        <sz val="11"/>
        <color indexed="8"/>
        <rFont val="Montserrat"/>
      </rPr>
      <t xml:space="preserve">
</t>
    </r>
    <r>
      <rPr>
        <b/>
        <sz val="11"/>
        <color indexed="8"/>
        <rFont val="Montserrat"/>
      </rPr>
      <t>CURRENT SITUATION</t>
    </r>
  </si>
  <si>
    <r>
      <rPr>
        <sz val="11"/>
        <color indexed="8"/>
        <rFont val="Montserrat"/>
      </rPr>
      <t xml:space="preserve">1 B </t>
    </r>
    <r>
      <rPr>
        <b/>
        <sz val="11"/>
        <color indexed="8"/>
        <rFont val="Montserrat"/>
      </rPr>
      <t xml:space="preserve">
</t>
    </r>
    <r>
      <rPr>
        <b/>
        <sz val="11"/>
        <color indexed="8"/>
        <rFont val="Montserrat"/>
      </rPr>
      <t>WITH AUTOMATION</t>
    </r>
  </si>
  <si>
    <t>Yearly 
Return</t>
  </si>
  <si>
    <t>Note</t>
  </si>
  <si>
    <t>Graphic &amp; KPIs</t>
  </si>
  <si>
    <t>1. PRODUCTION RATE, STAFF COST AND RISKS</t>
  </si>
  <si>
    <t>Line yearly output</t>
  </si>
  <si>
    <t>Revenues</t>
  </si>
  <si>
    <t>Time (Year)</t>
  </si>
  <si>
    <t>Gross profit</t>
  </si>
  <si>
    <t>Added gross profit from increased production consistency or bottleneck removal</t>
  </si>
  <si>
    <t>Cost of Investment and  Operation</t>
  </si>
  <si>
    <t>Operating Costs</t>
  </si>
  <si>
    <t>Yearly Return</t>
  </si>
  <si>
    <t># Employees / Shift / Line</t>
  </si>
  <si>
    <t>Yearly Cashflow</t>
  </si>
  <si>
    <t>Yearly cost / Employee</t>
  </si>
  <si>
    <t>Fully burdened cost</t>
  </si>
  <si>
    <t>Cumulative Cashflow</t>
  </si>
  <si>
    <t># of Shifts</t>
  </si>
  <si>
    <t>Total Yearly Costs per line</t>
  </si>
  <si>
    <t># of Lines</t>
  </si>
  <si>
    <t>Equivalent Full Time Employees</t>
  </si>
  <si>
    <t xml:space="preserve">      </t>
  </si>
  <si>
    <t>Total Yearly Costs for All Lines</t>
  </si>
  <si>
    <t>Use if you consider only money in Graphic &amp; KPIs</t>
  </si>
  <si>
    <t>Operational Risks</t>
  </si>
  <si>
    <t>Ergonomic risks / Employee</t>
  </si>
  <si>
    <t>yearly cost x probability</t>
  </si>
  <si>
    <t>Downtime risks / Line</t>
  </si>
  <si>
    <t>Quality risks / Line</t>
  </si>
  <si>
    <t>Total Risks / Line</t>
  </si>
  <si>
    <t>Total Risks for All Lines</t>
  </si>
  <si>
    <t>Total Yearly Costs for All Lines with Risks Added</t>
  </si>
  <si>
    <t>Use if you also consider Risks in Graphic &amp; KPIs</t>
  </si>
  <si>
    <t>2. COST OF AUTOMATION INVESTMENT</t>
  </si>
  <si>
    <t>Palletizing Turnkey</t>
  </si>
  <si>
    <t>Plus or minus 30% depending on scope of work</t>
  </si>
  <si>
    <t>Collateral Expenses</t>
  </si>
  <si>
    <t>Conveyors</t>
  </si>
  <si>
    <t>5. KPIs</t>
  </si>
  <si>
    <t>Line re-arrangement</t>
  </si>
  <si>
    <t>Pneumatic setup</t>
  </si>
  <si>
    <t>Payback period (Years)</t>
  </si>
  <si>
    <t>Electrical setup</t>
  </si>
  <si>
    <t>Downtime for installation</t>
  </si>
  <si>
    <t>Total Savings after 5 years</t>
  </si>
  <si>
    <t>Taxes, transportation, etc.</t>
  </si>
  <si>
    <t>Total Cost / Line</t>
  </si>
  <si>
    <t>Total Cost for All Lines</t>
  </si>
  <si>
    <t>3. COST OF AUTOMATION OPERATION (yearly)</t>
  </si>
  <si>
    <t>Estimated Maintenance Cost / Line</t>
  </si>
  <si>
    <t>Electricity / Line</t>
  </si>
  <si>
    <t>Air supply/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</si>
</sst>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indexed="8"/>
      <name val="Calibri"/>
    </font>
    <font>
      <b/>
      <sz val="11"/>
      <color indexed="11"/>
      <name val="Montserrat"/>
    </font>
    <font>
      <b/>
      <sz val="11"/>
      <color indexed="13"/>
      <name val="Montserrat"/>
    </font>
    <font>
      <b/>
      <sz val="11"/>
      <color indexed="14"/>
      <name val="Montserrat"/>
    </font>
    <font>
      <b/>
      <sz val="11"/>
      <color indexed="15"/>
      <name val="Montserrat"/>
    </font>
    <font>
      <b/>
      <sz val="11"/>
      <color indexed="8"/>
      <name val="Montserrat"/>
    </font>
    <font>
      <sz val="11"/>
      <color indexed="8"/>
      <name val="Montserrat"/>
    </font>
    <font>
      <b/>
      <sz val="12"/>
      <color indexed="8"/>
      <name val="Montserrat"/>
    </font>
    <font>
      <b/>
      <sz val="11"/>
      <color indexed="10"/>
      <name val="Montserrat"/>
    </font>
    <font>
      <sz val="10"/>
      <color indexed="8"/>
      <name val="Montserrat"/>
    </font>
    <font>
      <sz val="11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6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8"/>
      </right>
      <top style="thin">
        <color indexed="18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 style="thin">
        <color indexed="1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6"/>
      </bottom>
      <diagonal/>
    </border>
    <border>
      <left style="thin">
        <color indexed="9"/>
      </left>
      <right style="thin">
        <color indexed="9"/>
      </right>
      <top/>
      <bottom style="thin">
        <color indexed="16"/>
      </bottom>
      <diagonal/>
    </border>
    <border>
      <left style="thin">
        <color indexed="9"/>
      </left>
      <right style="thin">
        <color indexed="8"/>
      </right>
      <top/>
      <bottom style="thin">
        <color indexed="16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9"/>
      </left>
      <right/>
      <top style="thin">
        <color indexed="16"/>
      </top>
      <bottom style="thin">
        <color indexed="9"/>
      </bottom>
      <diagonal/>
    </border>
    <border>
      <left/>
      <right/>
      <top style="thin">
        <color indexed="16"/>
      </top>
      <bottom/>
      <diagonal/>
    </border>
    <border>
      <left/>
      <right/>
      <top style="thin">
        <color indexed="16"/>
      </top>
      <bottom style="thin">
        <color indexed="9"/>
      </bottom>
      <diagonal/>
    </border>
    <border>
      <left/>
      <right style="thin">
        <color indexed="8"/>
      </right>
      <top style="thin">
        <color indexed="16"/>
      </top>
      <bottom style="thin">
        <color indexed="18"/>
      </bottom>
      <diagonal/>
    </border>
    <border>
      <left/>
      <right style="thin">
        <color indexed="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0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 style="thin">
        <color indexed="9"/>
      </left>
      <right/>
      <top style="thick">
        <color indexed="1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ck">
        <color indexed="12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/>
      <top style="thick">
        <color indexed="12"/>
      </top>
      <bottom style="thin">
        <color indexed="8"/>
      </bottom>
      <diagonal/>
    </border>
    <border>
      <left/>
      <right style="thin">
        <color indexed="8"/>
      </right>
      <top style="thin">
        <color indexed="1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10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7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49" fontId="5" fillId="2" borderId="18" xfId="0" applyNumberFormat="1" applyFont="1" applyFill="1" applyBorder="1" applyAlignment="1">
      <alignment vertical="center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vertical="center"/>
    </xf>
    <xf numFmtId="3" fontId="6" fillId="2" borderId="24" xfId="0" applyNumberFormat="1" applyFont="1" applyFill="1" applyBorder="1" applyAlignment="1">
      <alignment vertical="center"/>
    </xf>
    <xf numFmtId="0" fontId="9" fillId="6" borderId="25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49" fontId="5" fillId="4" borderId="27" xfId="0" applyNumberFormat="1" applyFont="1" applyFill="1" applyBorder="1" applyAlignment="1">
      <alignment vertical="center"/>
    </xf>
    <xf numFmtId="0" fontId="5" fillId="4" borderId="27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3" fontId="6" fillId="3" borderId="27" xfId="0" applyNumberFormat="1" applyFont="1" applyFill="1" applyBorder="1" applyAlignment="1">
      <alignment vertical="center"/>
    </xf>
    <xf numFmtId="3" fontId="6" fillId="7" borderId="27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/>
    </xf>
    <xf numFmtId="49" fontId="6" fillId="2" borderId="31" xfId="0" applyNumberFormat="1" applyFont="1" applyFill="1" applyBorder="1" applyAlignment="1">
      <alignment vertical="center"/>
    </xf>
    <xf numFmtId="3" fontId="6" fillId="7" borderId="32" xfId="0" applyNumberFormat="1" applyFont="1" applyFill="1" applyBorder="1" applyAlignment="1">
      <alignment vertical="center"/>
    </xf>
    <xf numFmtId="49" fontId="6" fillId="2" borderId="28" xfId="0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vertical="center"/>
    </xf>
    <xf numFmtId="3" fontId="6" fillId="7" borderId="38" xfId="0" applyNumberFormat="1" applyFont="1" applyFill="1" applyBorder="1" applyAlignment="1">
      <alignment vertical="center"/>
    </xf>
    <xf numFmtId="49" fontId="5" fillId="2" borderId="39" xfId="0" applyNumberFormat="1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/>
    </xf>
    <xf numFmtId="3" fontId="6" fillId="3" borderId="42" xfId="0" applyNumberFormat="1" applyFont="1" applyFill="1" applyBorder="1" applyAlignment="1">
      <alignment horizontal="center" vertical="center"/>
    </xf>
    <xf numFmtId="164" fontId="6" fillId="3" borderId="42" xfId="0" applyNumberFormat="1" applyFont="1" applyFill="1" applyBorder="1" applyAlignment="1">
      <alignment horizontal="center" vertical="center"/>
    </xf>
    <xf numFmtId="3" fontId="6" fillId="2" borderId="43" xfId="0" applyNumberFormat="1" applyFont="1" applyFill="1" applyBorder="1" applyAlignment="1">
      <alignment vertical="center"/>
    </xf>
    <xf numFmtId="0" fontId="9" fillId="6" borderId="44" xfId="0" applyFont="1" applyFill="1" applyBorder="1" applyAlignment="1">
      <alignment vertical="center"/>
    </xf>
    <xf numFmtId="49" fontId="5" fillId="2" borderId="22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vertical="center"/>
    </xf>
    <xf numFmtId="49" fontId="9" fillId="6" borderId="45" xfId="0" applyNumberFormat="1" applyFont="1" applyFill="1" applyBorder="1" applyAlignment="1">
      <alignment vertical="center"/>
    </xf>
    <xf numFmtId="3" fontId="6" fillId="7" borderId="46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3" fontId="6" fillId="3" borderId="27" xfId="0" applyNumberFormat="1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49" fontId="6" fillId="2" borderId="22" xfId="0" applyNumberFormat="1" applyFont="1" applyFill="1" applyBorder="1" applyAlignment="1">
      <alignment horizontal="left" vertical="center"/>
    </xf>
    <xf numFmtId="3" fontId="6" fillId="7" borderId="27" xfId="0" applyNumberFormat="1" applyFont="1" applyFill="1" applyBorder="1" applyAlignment="1">
      <alignment horizontal="center" vertical="center"/>
    </xf>
    <xf numFmtId="3" fontId="6" fillId="2" borderId="48" xfId="0" applyNumberFormat="1" applyFont="1" applyFill="1" applyBorder="1" applyAlignment="1">
      <alignment vertical="center"/>
    </xf>
    <xf numFmtId="49" fontId="6" fillId="2" borderId="22" xfId="0" applyNumberFormat="1" applyFont="1" applyFill="1" applyBorder="1" applyAlignment="1">
      <alignment vertical="center"/>
    </xf>
    <xf numFmtId="3" fontId="6" fillId="7" borderId="49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47" xfId="0" applyNumberFormat="1" applyFont="1" applyFill="1" applyBorder="1" applyAlignment="1">
      <alignment vertical="center"/>
    </xf>
    <xf numFmtId="3" fontId="6" fillId="2" borderId="50" xfId="0" applyNumberFormat="1" applyFont="1" applyFill="1" applyBorder="1" applyAlignment="1">
      <alignment vertical="center"/>
    </xf>
    <xf numFmtId="0" fontId="9" fillId="6" borderId="30" xfId="0" applyFont="1" applyFill="1" applyBorder="1" applyAlignment="1">
      <alignment vertical="center"/>
    </xf>
    <xf numFmtId="49" fontId="6" fillId="2" borderId="41" xfId="0" applyNumberFormat="1" applyFont="1" applyFill="1" applyBorder="1" applyAlignment="1">
      <alignment horizontal="center" vertical="center"/>
    </xf>
    <xf numFmtId="3" fontId="6" fillId="3" borderId="42" xfId="0" applyNumberFormat="1" applyFont="1" applyFill="1" applyBorder="1" applyAlignment="1">
      <alignment vertical="center"/>
    </xf>
    <xf numFmtId="3" fontId="6" fillId="7" borderId="42" xfId="0" applyNumberFormat="1" applyFont="1" applyFill="1" applyBorder="1" applyAlignment="1">
      <alignment vertical="center"/>
    </xf>
    <xf numFmtId="49" fontId="9" fillId="6" borderId="44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3" fontId="6" fillId="2" borderId="51" xfId="0" applyNumberFormat="1" applyFont="1" applyFill="1" applyBorder="1" applyAlignment="1">
      <alignment vertical="center"/>
    </xf>
    <xf numFmtId="3" fontId="6" fillId="2" borderId="52" xfId="0" applyNumberFormat="1" applyFont="1" applyFill="1" applyBorder="1" applyAlignment="1">
      <alignment vertical="center"/>
    </xf>
    <xf numFmtId="3" fontId="6" fillId="2" borderId="53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vertical="center"/>
    </xf>
    <xf numFmtId="0" fontId="6" fillId="2" borderId="56" xfId="0" applyFont="1" applyFill="1" applyBorder="1" applyAlignment="1">
      <alignment vertical="center"/>
    </xf>
    <xf numFmtId="0" fontId="6" fillId="6" borderId="57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49" fontId="6" fillId="6" borderId="25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6" borderId="45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vertical="center"/>
    </xf>
    <xf numFmtId="0" fontId="6" fillId="2" borderId="54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0" fillId="2" borderId="60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49" fontId="5" fillId="2" borderId="54" xfId="0" applyNumberFormat="1" applyFont="1" applyFill="1" applyBorder="1" applyAlignment="1">
      <alignment vertical="center"/>
    </xf>
    <xf numFmtId="49" fontId="6" fillId="2" borderId="61" xfId="0" applyNumberFormat="1" applyFont="1" applyFill="1" applyBorder="1" applyAlignment="1">
      <alignment horizontal="center" vertical="center"/>
    </xf>
    <xf numFmtId="3" fontId="6" fillId="7" borderId="9" xfId="0" applyNumberFormat="1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61" xfId="0" applyFont="1" applyFill="1" applyBorder="1" applyAlignment="1">
      <alignment vertical="center"/>
    </xf>
    <xf numFmtId="0" fontId="6" fillId="6" borderId="25" xfId="0" applyFont="1" applyFill="1" applyBorder="1" applyAlignment="1">
      <alignment vertical="center"/>
    </xf>
    <xf numFmtId="0" fontId="6" fillId="0" borderId="20" xfId="0" applyFont="1" applyBorder="1"/>
    <xf numFmtId="0" fontId="6" fillId="0" borderId="20" xfId="0" applyFont="1" applyBorder="1" applyAlignment="1">
      <alignment horizontal="center"/>
    </xf>
    <xf numFmtId="0" fontId="6" fillId="0" borderId="1" xfId="0" applyFont="1" applyBorder="1"/>
    <xf numFmtId="0" fontId="5" fillId="8" borderId="27" xfId="0" applyFont="1" applyFill="1" applyBorder="1" applyAlignment="1">
      <alignment horizontal="center" vertical="center"/>
    </xf>
    <xf numFmtId="0" fontId="0" fillId="0" borderId="59" xfId="0" applyBorder="1"/>
    <xf numFmtId="164" fontId="8" fillId="9" borderId="27" xfId="0" applyNumberFormat="1" applyFont="1" applyFill="1" applyBorder="1" applyAlignment="1">
      <alignment horizontal="center" vertical="center"/>
    </xf>
    <xf numFmtId="49" fontId="5" fillId="8" borderId="46" xfId="0" applyNumberFormat="1" applyFont="1" applyFill="1" applyBorder="1" applyAlignment="1">
      <alignment horizontal="center" vertical="center"/>
    </xf>
    <xf numFmtId="0" fontId="0" fillId="0" borderId="47" xfId="0" applyBorder="1"/>
    <xf numFmtId="3" fontId="8" fillId="9" borderId="46" xfId="0" applyNumberFormat="1" applyFont="1" applyFill="1" applyBorder="1" applyAlignment="1">
      <alignment horizontal="center" vertical="center"/>
    </xf>
    <xf numFmtId="49" fontId="8" fillId="5" borderId="13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49" fontId="7" fillId="4" borderId="9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49" fontId="5" fillId="4" borderId="33" xfId="0" applyNumberFormat="1" applyFont="1" applyFill="1" applyBorder="1" applyAlignment="1">
      <alignment horizontal="left" vertic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49" fontId="8" fillId="5" borderId="27" xfId="0" applyNumberFormat="1" applyFont="1" applyFill="1" applyBorder="1" applyAlignment="1">
      <alignment horizontal="center" vertical="center"/>
    </xf>
    <xf numFmtId="0" fontId="0" fillId="0" borderId="28" xfId="0" applyBorder="1"/>
    <xf numFmtId="0" fontId="0" fillId="0" borderId="1" xfId="0" applyBorder="1"/>
    <xf numFmtId="0" fontId="0" fillId="0" borderId="51" xfId="0" applyBorder="1"/>
    <xf numFmtId="0" fontId="0" fillId="0" borderId="3" xfId="0" applyBorder="1"/>
    <xf numFmtId="49" fontId="5" fillId="8" borderId="2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FF"/>
      <rgbColor rgb="FF73DEF7"/>
      <rgbColor rgb="FF0070C0"/>
      <rgbColor rgb="FF0000FF"/>
      <rgbColor rgb="FF595959"/>
      <rgbColor rgb="FFD8D8D8"/>
      <rgbColor rgb="FFFFFDED"/>
      <rgbColor rgb="FFFFE598"/>
      <rgbColor rgb="FFF3F3F3"/>
      <rgbColor rgb="FFFBE4D5"/>
      <rgbColor rgb="FFFB5B00"/>
      <rgbColor rgb="FF878787"/>
      <rgbColor rgb="FF1A1A1A"/>
      <rgbColor rgb="FFCCCCCC"/>
      <rgbColor rgb="FFB7B7B7"/>
      <rgbColor rgb="FF03AEF1"/>
      <rgbColor rgb="FF00A1DE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800" b="1" i="0" u="none" strike="noStrike">
                <a:solidFill>
                  <a:srgbClr val="000000"/>
                </a:solidFill>
                <a:latin typeface="Roboto"/>
              </a:defRPr>
            </a:pPr>
            <a:r>
              <a:rPr lang="en-CA" sz="1800" b="1" i="0" u="none" strike="noStrike">
                <a:solidFill>
                  <a:srgbClr val="000000"/>
                </a:solidFill>
                <a:latin typeface="Roboto"/>
              </a:rPr>
              <a:t>Return on Investment</a:t>
            </a:r>
          </a:p>
        </c:rich>
      </c:tx>
      <c:layout>
        <c:manualLayout>
          <c:xMode val="edge"/>
          <c:yMode val="edge"/>
          <c:x val="0.22719600000000001"/>
          <c:y val="0"/>
          <c:w val="0.263349"/>
          <c:h val="9.0437600000000007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11108999999999999"/>
          <c:y val="9.0437600000000007E-2"/>
          <c:w val="0.598665"/>
          <c:h val="0.80795499999999998"/>
        </c:manualLayout>
      </c:layout>
      <c:barChart>
        <c:barDir val="col"/>
        <c:grouping val="clustered"/>
        <c:varyColors val="0"/>
        <c:ser>
          <c:idx val="0"/>
          <c:order val="0"/>
          <c:tx>
            <c:v>Cost of Investment and  Operation</c:v>
          </c:tx>
          <c:spPr>
            <a:solidFill>
              <a:srgbClr val="000000"/>
            </a:solidFill>
            <a:ln w="9525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cat>
            <c:numRef>
              <c:f>Template!$L$5:$P$5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Template!$L$6:$P$6</c:f>
              <c:numCache>
                <c:formatCode>#,##0</c:formatCode>
                <c:ptCount val="5"/>
                <c:pt idx="0">
                  <c:v>641490.41095890407</c:v>
                </c:pt>
                <c:pt idx="1">
                  <c:v>5800</c:v>
                </c:pt>
                <c:pt idx="2">
                  <c:v>5800</c:v>
                </c:pt>
                <c:pt idx="3">
                  <c:v>5800</c:v>
                </c:pt>
                <c:pt idx="4">
                  <c:v>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6-F947-8EA1-2F7BF8C00246}"/>
            </c:ext>
          </c:extLst>
        </c:ser>
        <c:ser>
          <c:idx val="1"/>
          <c:order val="1"/>
          <c:tx>
            <c:v>Yearly Return</c:v>
          </c:tx>
          <c:spPr>
            <a:solidFill>
              <a:srgbClr val="FB5B00"/>
            </a:solidFill>
            <a:ln w="9525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cat>
            <c:numRef>
              <c:f>Template!$L$5:$P$5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Template!$L$7:$P$7</c:f>
              <c:numCache>
                <c:formatCode>#,##0</c:formatCode>
                <c:ptCount val="5"/>
                <c:pt idx="0">
                  <c:v>480000</c:v>
                </c:pt>
                <c:pt idx="1">
                  <c:v>480000</c:v>
                </c:pt>
                <c:pt idx="2">
                  <c:v>480000</c:v>
                </c:pt>
                <c:pt idx="3">
                  <c:v>480000</c:v>
                </c:pt>
                <c:pt idx="4">
                  <c:v>480000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6-F947-8EA1-2F7BF8C00246}"/>
            </c:ext>
          </c:extLst>
        </c:ser>
        <c:ser>
          <c:idx val="2"/>
          <c:order val="2"/>
          <c:tx>
            <c:v>Yearly Cashflow</c:v>
          </c:tx>
          <c:spPr>
            <a:solidFill>
              <a:srgbClr val="03AEF1"/>
            </a:solidFill>
            <a:ln w="9525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cat>
            <c:numRef>
              <c:f>Template!$L$5:$P$5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Template!$L$8:$P$8</c:f>
              <c:numCache>
                <c:formatCode>#,##0</c:formatCode>
                <c:ptCount val="5"/>
                <c:pt idx="0">
                  <c:v>-161490.41095890407</c:v>
                </c:pt>
                <c:pt idx="1">
                  <c:v>474200</c:v>
                </c:pt>
                <c:pt idx="2">
                  <c:v>474200</c:v>
                </c:pt>
                <c:pt idx="3">
                  <c:v>474200</c:v>
                </c:pt>
                <c:pt idx="4">
                  <c:v>474200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56-F947-8EA1-2F7BF8C00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734552"/>
        <c:axId val="2094734553"/>
      </c:barChart>
      <c:lineChart>
        <c:grouping val="standard"/>
        <c:varyColors val="0"/>
        <c:ser>
          <c:idx val="3"/>
          <c:order val="3"/>
          <c:tx>
            <c:v>Cumulative Cashflow</c:v>
          </c:tx>
          <c:spPr>
            <a:ln w="19050" cap="flat">
              <a:solidFill>
                <a:srgbClr val="00A1DE"/>
              </a:solidFill>
              <a:prstDash val="solid"/>
              <a:miter lim="800000"/>
            </a:ln>
            <a:effectLst/>
          </c:spPr>
          <c:marker>
            <c:symbol val="circle"/>
            <c:size val="2"/>
            <c:spPr>
              <a:solidFill>
                <a:srgbClr val="00A1DE"/>
              </a:solidFill>
              <a:ln w="6350" cap="flat">
                <a:solidFill>
                  <a:srgbClr val="00A1DE"/>
                </a:solidFill>
                <a:prstDash val="solid"/>
                <a:miter lim="800000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Template!$L$5:$P$5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Template!$L$9:$P$9</c:f>
              <c:numCache>
                <c:formatCode>#,##0</c:formatCode>
                <c:ptCount val="5"/>
                <c:pt idx="0">
                  <c:v>-161490.41095890407</c:v>
                </c:pt>
                <c:pt idx="1">
                  <c:v>312709.58904109593</c:v>
                </c:pt>
                <c:pt idx="2">
                  <c:v>786909.58904109593</c:v>
                </c:pt>
                <c:pt idx="3">
                  <c:v>1261109.5890410959</c:v>
                </c:pt>
                <c:pt idx="4">
                  <c:v>1735309.5890410959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56-F947-8EA1-2F7BF8C00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CA" sz="1000" b="0" i="0" u="none" strike="noStrike">
                    <a:solidFill>
                      <a:srgbClr val="000000"/>
                    </a:solidFill>
                    <a:latin typeface="Roboto"/>
                  </a:rPr>
                  <a:t>Year</a:t>
                </a:r>
              </a:p>
            </c:rich>
          </c:tx>
          <c:overlay val="1"/>
        </c:title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888888"/>
            </a:solidFill>
            <a:prstDash val="solid"/>
            <a:miter lim="8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CA" sz="1000" b="0" i="0" u="none" strike="noStrike">
                    <a:solidFill>
                      <a:srgbClr val="000000"/>
                    </a:solidFill>
                    <a:latin typeface="Roboto"/>
                  </a:rPr>
                  <a:t>Currency</a:t>
                </a:r>
              </a:p>
            </c:rich>
          </c:tx>
          <c:overlay val="1"/>
        </c:title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8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094734552"/>
        <c:crosses val="autoZero"/>
        <c:crossBetween val="between"/>
        <c:majorUnit val="562500"/>
        <c:minorUnit val="28125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2940700000000003"/>
          <c:y val="0.41443999999999998"/>
          <c:w val="0.27059299999999997"/>
          <c:h val="0.152677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1A1A1A"/>
              </a:solidFill>
              <a:latin typeface="Roboto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14</xdr:col>
      <xdr:colOff>850900</xdr:colOff>
      <xdr:row>1</xdr:row>
      <xdr:rowOff>0</xdr:rowOff>
    </xdr:to>
    <xdr:pic>
      <xdr:nvPicPr>
        <xdr:cNvPr id="3" name="image5.jpg" descr="image5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19907250" cy="1266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698727</xdr:colOff>
      <xdr:row>10</xdr:row>
      <xdr:rowOff>129751</xdr:rowOff>
    </xdr:from>
    <xdr:to>
      <xdr:col>17</xdr:col>
      <xdr:colOff>6714</xdr:colOff>
      <xdr:row>25</xdr:row>
      <xdr:rowOff>189441</xdr:rowOff>
    </xdr:to>
    <xdr:graphicFrame macro="">
      <xdr:nvGraphicFramePr>
        <xdr:cNvPr id="4" name="Chart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baseColWidth="10" defaultColWidth="14.5" defaultRowHeight="15" customHeight="1" x14ac:dyDescent="0.2"/>
  <cols>
    <col min="1" max="1" width="5.83203125" style="1" customWidth="1"/>
    <col min="2" max="2" width="47.1640625" style="1" customWidth="1"/>
    <col min="3" max="3" width="14.5" style="1" customWidth="1"/>
    <col min="4" max="4" width="6.33203125" style="1" customWidth="1"/>
    <col min="5" max="5" width="14.5" style="1" customWidth="1"/>
    <col min="6" max="6" width="17" style="1" customWidth="1"/>
    <col min="7" max="7" width="13.83203125" style="1" customWidth="1"/>
    <col min="8" max="8" width="45.6640625" style="1" customWidth="1"/>
    <col min="9" max="10" width="5.83203125" style="1" customWidth="1"/>
    <col min="11" max="11" width="32.33203125" style="1" customWidth="1"/>
    <col min="12" max="17" width="14.5" style="1" customWidth="1"/>
    <col min="18" max="18" width="5.83203125" style="1" customWidth="1"/>
    <col min="19" max="27" width="14.5" style="1" customWidth="1"/>
    <col min="28" max="16384" width="14.5" style="1"/>
  </cols>
  <sheetData>
    <row r="1" spans="1:26" ht="99.75" customHeight="1" x14ac:dyDescent="0.2">
      <c r="A1" s="2"/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2"/>
      <c r="B2" s="5"/>
      <c r="C2" s="6"/>
      <c r="D2" s="7"/>
      <c r="E2" s="5"/>
      <c r="F2" s="5"/>
      <c r="G2" s="5"/>
      <c r="H2" s="5"/>
      <c r="I2" s="2"/>
      <c r="J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" customHeight="1" x14ac:dyDescent="0.2">
      <c r="A3" s="9"/>
      <c r="B3" s="10" t="s">
        <v>0</v>
      </c>
      <c r="C3" s="11" t="s">
        <v>1</v>
      </c>
      <c r="D3" s="12" t="s">
        <v>2</v>
      </c>
      <c r="E3" s="13" t="s">
        <v>3</v>
      </c>
      <c r="F3" s="13" t="s">
        <v>4</v>
      </c>
      <c r="G3" s="13" t="s">
        <v>5</v>
      </c>
      <c r="H3" s="14" t="s">
        <v>6</v>
      </c>
      <c r="I3" s="15"/>
      <c r="J3" s="123" t="s">
        <v>7</v>
      </c>
      <c r="K3" s="124"/>
      <c r="L3" s="125"/>
      <c r="M3" s="125"/>
      <c r="N3" s="125"/>
      <c r="O3" s="125"/>
      <c r="P3" s="125"/>
      <c r="Q3" s="125"/>
      <c r="R3" s="125"/>
      <c r="S3" s="16"/>
      <c r="T3" s="16"/>
      <c r="U3" s="16"/>
      <c r="V3" s="16"/>
      <c r="W3" s="16"/>
      <c r="X3" s="16"/>
      <c r="Y3" s="16"/>
      <c r="Z3" s="16"/>
    </row>
    <row r="4" spans="1:26" ht="24.75" customHeight="1" x14ac:dyDescent="0.2">
      <c r="A4" s="17"/>
      <c r="B4" s="119" t="s">
        <v>8</v>
      </c>
      <c r="C4" s="120"/>
      <c r="D4" s="121"/>
      <c r="E4" s="121"/>
      <c r="F4" s="121"/>
      <c r="G4" s="121"/>
      <c r="H4" s="122"/>
      <c r="I4" s="18"/>
      <c r="J4" s="19"/>
      <c r="K4" s="20"/>
      <c r="L4" s="20"/>
      <c r="M4" s="20"/>
      <c r="N4" s="20"/>
      <c r="O4" s="20"/>
      <c r="P4" s="20"/>
      <c r="Q4" s="21"/>
      <c r="R4" s="22"/>
      <c r="S4" s="23"/>
      <c r="T4" s="16"/>
      <c r="U4" s="16"/>
      <c r="V4" s="16"/>
      <c r="W4" s="16"/>
      <c r="X4" s="16"/>
      <c r="Y4" s="16"/>
      <c r="Z4" s="16"/>
    </row>
    <row r="5" spans="1:26" ht="24.75" customHeight="1" x14ac:dyDescent="0.2">
      <c r="A5" s="17"/>
      <c r="B5" s="24" t="s">
        <v>9</v>
      </c>
      <c r="C5" s="25" t="s">
        <v>10</v>
      </c>
      <c r="D5" s="26" t="str">
        <f>$D$3</f>
        <v>$, €</v>
      </c>
      <c r="E5" s="27">
        <v>2000000</v>
      </c>
      <c r="F5" s="27">
        <f>1.02*E5</f>
        <v>2040000</v>
      </c>
      <c r="G5" s="28"/>
      <c r="H5" s="29"/>
      <c r="I5" s="30"/>
      <c r="J5" s="31"/>
      <c r="K5" s="32" t="s">
        <v>11</v>
      </c>
      <c r="L5" s="33">
        <v>1</v>
      </c>
      <c r="M5" s="33">
        <v>2</v>
      </c>
      <c r="N5" s="33">
        <v>3</v>
      </c>
      <c r="O5" s="33">
        <v>4</v>
      </c>
      <c r="P5" s="33">
        <v>5</v>
      </c>
      <c r="Q5" s="34"/>
      <c r="R5" s="17"/>
      <c r="S5" s="23"/>
      <c r="T5" s="16"/>
      <c r="U5" s="16"/>
      <c r="V5" s="16"/>
      <c r="W5" s="16"/>
      <c r="X5" s="16"/>
      <c r="Y5" s="16"/>
      <c r="Z5" s="16"/>
    </row>
    <row r="6" spans="1:26" ht="24.75" customHeight="1" x14ac:dyDescent="0.2">
      <c r="A6" s="17"/>
      <c r="B6" s="35"/>
      <c r="C6" s="36" t="s">
        <v>12</v>
      </c>
      <c r="D6" s="37" t="str">
        <f>$D$3</f>
        <v>$, €</v>
      </c>
      <c r="E6" s="38">
        <f>0.12*E5</f>
        <v>240000</v>
      </c>
      <c r="F6" s="38">
        <f>1.02*E6</f>
        <v>244800</v>
      </c>
      <c r="G6" s="39">
        <f>F6-E6</f>
        <v>4800</v>
      </c>
      <c r="H6" s="40" t="s">
        <v>13</v>
      </c>
      <c r="I6" s="41"/>
      <c r="J6" s="42"/>
      <c r="K6" s="43" t="s">
        <v>14</v>
      </c>
      <c r="L6" s="44">
        <f>E39</f>
        <v>641490.41095890407</v>
      </c>
      <c r="M6" s="44">
        <f>$E$47</f>
        <v>5800</v>
      </c>
      <c r="N6" s="44">
        <f>$E$47</f>
        <v>5800</v>
      </c>
      <c r="O6" s="44">
        <f>$E$47</f>
        <v>5800</v>
      </c>
      <c r="P6" s="44">
        <f>$E$47</f>
        <v>5800</v>
      </c>
      <c r="Q6" s="45" t="str">
        <f>$D$3</f>
        <v>$, €</v>
      </c>
      <c r="R6" s="17"/>
      <c r="S6" s="23"/>
      <c r="T6" s="16"/>
      <c r="U6" s="16"/>
      <c r="V6" s="16"/>
      <c r="W6" s="16"/>
      <c r="X6" s="16"/>
      <c r="Y6" s="16"/>
      <c r="Z6" s="16"/>
    </row>
    <row r="7" spans="1:26" ht="24.75" customHeight="1" x14ac:dyDescent="0.2">
      <c r="A7" s="17"/>
      <c r="B7" s="126" t="s">
        <v>15</v>
      </c>
      <c r="C7" s="127"/>
      <c r="D7" s="128"/>
      <c r="E7" s="129"/>
      <c r="F7" s="129"/>
      <c r="G7" s="129"/>
      <c r="H7" s="130"/>
      <c r="I7" s="30"/>
      <c r="J7" s="42"/>
      <c r="K7" s="46" t="s">
        <v>16</v>
      </c>
      <c r="L7" s="47">
        <f>G14</f>
        <v>480000</v>
      </c>
      <c r="M7" s="47">
        <f>$L$7</f>
        <v>480000</v>
      </c>
      <c r="N7" s="47">
        <f>$L$7</f>
        <v>480000</v>
      </c>
      <c r="O7" s="47">
        <f>$L$7</f>
        <v>480000</v>
      </c>
      <c r="P7" s="47">
        <f>$L$7</f>
        <v>480000</v>
      </c>
      <c r="Q7" s="45" t="str">
        <f>$D$3</f>
        <v>$, €</v>
      </c>
      <c r="R7" s="17"/>
      <c r="S7" s="23"/>
      <c r="T7" s="16"/>
      <c r="U7" s="16"/>
      <c r="V7" s="16"/>
      <c r="W7" s="16"/>
      <c r="X7" s="16"/>
      <c r="Y7" s="16"/>
      <c r="Z7" s="16"/>
    </row>
    <row r="8" spans="1:26" ht="24.75" customHeight="1" x14ac:dyDescent="0.2">
      <c r="A8" s="17"/>
      <c r="B8" s="48" t="s">
        <v>17</v>
      </c>
      <c r="C8" s="49"/>
      <c r="D8" s="50"/>
      <c r="E8" s="51">
        <v>2</v>
      </c>
      <c r="F8" s="52">
        <v>0.5</v>
      </c>
      <c r="G8" s="53"/>
      <c r="H8" s="54"/>
      <c r="I8" s="30"/>
      <c r="J8" s="42"/>
      <c r="K8" s="46" t="s">
        <v>18</v>
      </c>
      <c r="L8" s="47">
        <f>L7-L6</f>
        <v>-161490.41095890407</v>
      </c>
      <c r="M8" s="47">
        <f>M7-M6</f>
        <v>474200</v>
      </c>
      <c r="N8" s="47">
        <f>N7-N6</f>
        <v>474200</v>
      </c>
      <c r="O8" s="47">
        <f>O7-O6</f>
        <v>474200</v>
      </c>
      <c r="P8" s="47">
        <f>P7-P6</f>
        <v>474200</v>
      </c>
      <c r="Q8" s="45" t="str">
        <f>$D$3</f>
        <v>$, €</v>
      </c>
      <c r="R8" s="17"/>
      <c r="S8" s="23"/>
      <c r="T8" s="16"/>
      <c r="U8" s="16"/>
      <c r="V8" s="16"/>
      <c r="W8" s="16"/>
      <c r="X8" s="16"/>
      <c r="Y8" s="16"/>
      <c r="Z8" s="16"/>
    </row>
    <row r="9" spans="1:26" ht="24.75" customHeight="1" x14ac:dyDescent="0.2">
      <c r="A9" s="17"/>
      <c r="B9" s="55" t="s">
        <v>19</v>
      </c>
      <c r="C9" s="56"/>
      <c r="D9" s="37" t="str">
        <f>$D$3</f>
        <v>$, €</v>
      </c>
      <c r="E9" s="38">
        <v>40000</v>
      </c>
      <c r="F9" s="38">
        <f>E9</f>
        <v>40000</v>
      </c>
      <c r="G9" s="57"/>
      <c r="H9" s="58" t="s">
        <v>20</v>
      </c>
      <c r="I9" s="30"/>
      <c r="J9" s="42"/>
      <c r="K9" s="46" t="s">
        <v>21</v>
      </c>
      <c r="L9" s="59">
        <f>L8</f>
        <v>-161490.41095890407</v>
      </c>
      <c r="M9" s="59">
        <f>L9+M8</f>
        <v>312709.58904109593</v>
      </c>
      <c r="N9" s="59">
        <f>M9+N8</f>
        <v>786909.58904109593</v>
      </c>
      <c r="O9" s="59">
        <f>N9+O8</f>
        <v>1261109.5890410959</v>
      </c>
      <c r="P9" s="59">
        <f>O9+P8</f>
        <v>1735309.5890410959</v>
      </c>
      <c r="Q9" s="45" t="str">
        <f>$D$3</f>
        <v>$, €</v>
      </c>
      <c r="R9" s="17"/>
      <c r="S9" s="23"/>
      <c r="T9" s="16"/>
      <c r="U9" s="16"/>
      <c r="V9" s="16"/>
      <c r="W9" s="16"/>
      <c r="X9" s="16"/>
      <c r="Y9" s="16"/>
      <c r="Z9" s="16"/>
    </row>
    <row r="10" spans="1:26" ht="24.75" customHeight="1" x14ac:dyDescent="0.2">
      <c r="A10" s="17"/>
      <c r="B10" s="55" t="s">
        <v>22</v>
      </c>
      <c r="C10" s="56"/>
      <c r="D10" s="60"/>
      <c r="E10" s="61">
        <v>2</v>
      </c>
      <c r="F10" s="61">
        <v>2</v>
      </c>
      <c r="G10" s="57"/>
      <c r="H10" s="62"/>
      <c r="I10" s="30"/>
      <c r="J10" s="42"/>
      <c r="K10" s="63"/>
      <c r="L10" s="64"/>
      <c r="M10" s="64"/>
      <c r="N10" s="64"/>
      <c r="O10" s="64"/>
      <c r="P10" s="64"/>
      <c r="Q10" s="63"/>
      <c r="R10" s="17"/>
      <c r="S10" s="23"/>
      <c r="T10" s="16"/>
      <c r="U10" s="16"/>
      <c r="V10" s="16"/>
      <c r="W10" s="16"/>
      <c r="X10" s="16"/>
      <c r="Y10" s="16"/>
      <c r="Z10" s="16"/>
    </row>
    <row r="11" spans="1:26" ht="24.75" customHeight="1" x14ac:dyDescent="0.2">
      <c r="A11" s="17"/>
      <c r="B11" s="65" t="s">
        <v>23</v>
      </c>
      <c r="C11" s="56"/>
      <c r="D11" s="37" t="str">
        <f>$D$3</f>
        <v>$, €</v>
      </c>
      <c r="E11" s="39">
        <f>E8*E9*E10</f>
        <v>160000</v>
      </c>
      <c r="F11" s="39">
        <f>F8*F9*F10</f>
        <v>40000</v>
      </c>
      <c r="G11" s="57"/>
      <c r="H11" s="62"/>
      <c r="I11" s="30"/>
      <c r="J11" s="42"/>
      <c r="K11" s="63"/>
      <c r="L11" s="63"/>
      <c r="M11" s="63"/>
      <c r="N11" s="63"/>
      <c r="O11" s="63"/>
      <c r="P11" s="63"/>
      <c r="Q11" s="63"/>
      <c r="R11" s="17"/>
      <c r="S11" s="23"/>
      <c r="T11" s="16"/>
      <c r="U11" s="16"/>
      <c r="V11" s="16"/>
      <c r="W11" s="16"/>
      <c r="X11" s="16"/>
      <c r="Y11" s="16"/>
      <c r="Z11" s="16"/>
    </row>
    <row r="12" spans="1:26" ht="24.75" customHeight="1" x14ac:dyDescent="0.2">
      <c r="A12" s="17"/>
      <c r="B12" s="55" t="s">
        <v>24</v>
      </c>
      <c r="C12" s="56"/>
      <c r="D12" s="60"/>
      <c r="E12" s="61">
        <v>4</v>
      </c>
      <c r="F12" s="61">
        <v>4</v>
      </c>
      <c r="G12" s="57"/>
      <c r="H12" s="62"/>
      <c r="I12" s="30"/>
      <c r="J12" s="42"/>
      <c r="K12" s="63"/>
      <c r="L12" s="63"/>
      <c r="M12" s="63"/>
      <c r="N12" s="63"/>
      <c r="O12" s="63"/>
      <c r="P12" s="63"/>
      <c r="Q12" s="63"/>
      <c r="R12" s="17"/>
      <c r="S12" s="23"/>
      <c r="T12" s="16"/>
      <c r="U12" s="16"/>
      <c r="V12" s="16"/>
      <c r="W12" s="16"/>
      <c r="X12" s="16"/>
      <c r="Y12" s="16"/>
      <c r="Z12" s="16"/>
    </row>
    <row r="13" spans="1:26" ht="24.75" customHeight="1" x14ac:dyDescent="0.2">
      <c r="A13" s="17"/>
      <c r="B13" s="65" t="s">
        <v>25</v>
      </c>
      <c r="C13" s="56"/>
      <c r="D13" s="60"/>
      <c r="E13" s="66">
        <f>E12*E10*E8</f>
        <v>16</v>
      </c>
      <c r="F13" s="66">
        <f>F12*F10*F8</f>
        <v>4</v>
      </c>
      <c r="G13" s="67"/>
      <c r="H13" s="62"/>
      <c r="I13" s="30"/>
      <c r="J13" s="68" t="s">
        <v>26</v>
      </c>
      <c r="K13" s="63"/>
      <c r="L13" s="63"/>
      <c r="M13" s="63"/>
      <c r="N13" s="63"/>
      <c r="O13" s="63"/>
      <c r="P13" s="63"/>
      <c r="Q13" s="63"/>
      <c r="R13" s="17"/>
      <c r="S13" s="23"/>
      <c r="T13" s="16"/>
      <c r="U13" s="16"/>
      <c r="V13" s="16"/>
      <c r="W13" s="16"/>
      <c r="X13" s="16"/>
      <c r="Y13" s="16"/>
      <c r="Z13" s="16"/>
    </row>
    <row r="14" spans="1:26" ht="24.75" customHeight="1" x14ac:dyDescent="0.2">
      <c r="A14" s="17"/>
      <c r="B14" s="65" t="s">
        <v>27</v>
      </c>
      <c r="C14" s="56"/>
      <c r="D14" s="37" t="str">
        <f>$D$3</f>
        <v>$, €</v>
      </c>
      <c r="E14" s="39">
        <f>E12*E11</f>
        <v>640000</v>
      </c>
      <c r="F14" s="39">
        <f>F12*F11</f>
        <v>160000</v>
      </c>
      <c r="G14" s="69">
        <f>E14-F14</f>
        <v>480000</v>
      </c>
      <c r="H14" s="58" t="s">
        <v>28</v>
      </c>
      <c r="I14" s="30"/>
      <c r="J14" s="42"/>
      <c r="K14" s="63"/>
      <c r="L14" s="63"/>
      <c r="M14" s="63"/>
      <c r="N14" s="63"/>
      <c r="O14" s="63"/>
      <c r="P14" s="63"/>
      <c r="Q14" s="63"/>
      <c r="R14" s="17"/>
      <c r="S14" s="23"/>
      <c r="T14" s="16"/>
      <c r="U14" s="16"/>
      <c r="V14" s="16"/>
      <c r="W14" s="16"/>
      <c r="X14" s="16"/>
      <c r="Y14" s="16"/>
      <c r="Z14" s="16"/>
    </row>
    <row r="15" spans="1:26" ht="24.75" customHeight="1" x14ac:dyDescent="0.2">
      <c r="A15" s="17"/>
      <c r="B15" s="35"/>
      <c r="C15" s="56"/>
      <c r="D15" s="70"/>
      <c r="E15" s="71"/>
      <c r="F15" s="71"/>
      <c r="G15" s="72"/>
      <c r="H15" s="73"/>
      <c r="I15" s="30"/>
      <c r="J15" s="42"/>
      <c r="K15" s="63"/>
      <c r="L15" s="63"/>
      <c r="M15" s="63"/>
      <c r="N15" s="63"/>
      <c r="O15" s="63"/>
      <c r="P15" s="63"/>
      <c r="Q15" s="63"/>
      <c r="R15" s="17"/>
      <c r="S15" s="23"/>
      <c r="T15" s="16"/>
      <c r="U15" s="16"/>
      <c r="V15" s="16"/>
      <c r="W15" s="16"/>
      <c r="X15" s="16"/>
      <c r="Y15" s="16"/>
      <c r="Z15" s="16"/>
    </row>
    <row r="16" spans="1:26" ht="24.75" customHeight="1" x14ac:dyDescent="0.2">
      <c r="A16" s="17"/>
      <c r="B16" s="126" t="s">
        <v>29</v>
      </c>
      <c r="C16" s="127"/>
      <c r="D16" s="128"/>
      <c r="E16" s="128"/>
      <c r="F16" s="128"/>
      <c r="G16" s="128"/>
      <c r="H16" s="130"/>
      <c r="I16" s="30"/>
      <c r="J16" s="42"/>
      <c r="K16" s="63"/>
      <c r="L16" s="63"/>
      <c r="M16" s="63"/>
      <c r="N16" s="63"/>
      <c r="O16" s="63"/>
      <c r="P16" s="63"/>
      <c r="Q16" s="63"/>
      <c r="R16" s="17"/>
      <c r="S16" s="23"/>
      <c r="T16" s="16"/>
      <c r="U16" s="16"/>
      <c r="V16" s="16"/>
      <c r="W16" s="16"/>
      <c r="X16" s="16"/>
      <c r="Y16" s="16"/>
      <c r="Z16" s="16"/>
    </row>
    <row r="17" spans="1:26" ht="24.75" customHeight="1" x14ac:dyDescent="0.2">
      <c r="A17" s="17"/>
      <c r="B17" s="48" t="s">
        <v>30</v>
      </c>
      <c r="C17" s="49"/>
      <c r="D17" s="74" t="str">
        <f>$D$3</f>
        <v>$, €</v>
      </c>
      <c r="E17" s="75">
        <f>70000*0.05</f>
        <v>3500</v>
      </c>
      <c r="F17" s="75">
        <f>F8/E8*E17</f>
        <v>875</v>
      </c>
      <c r="G17" s="76">
        <f>E17-F17</f>
        <v>2625</v>
      </c>
      <c r="H17" s="77" t="s">
        <v>31</v>
      </c>
      <c r="I17" s="30"/>
      <c r="J17" s="42"/>
      <c r="K17" s="63"/>
      <c r="L17" s="63"/>
      <c r="M17" s="63"/>
      <c r="N17" s="63"/>
      <c r="O17" s="63"/>
      <c r="P17" s="63"/>
      <c r="Q17" s="63"/>
      <c r="R17" s="17"/>
      <c r="S17" s="23"/>
      <c r="T17" s="16"/>
      <c r="U17" s="16"/>
      <c r="V17" s="16"/>
      <c r="W17" s="16"/>
      <c r="X17" s="16"/>
      <c r="Y17" s="16"/>
      <c r="Z17" s="16"/>
    </row>
    <row r="18" spans="1:26" ht="24.75" customHeight="1" x14ac:dyDescent="0.2">
      <c r="A18" s="17"/>
      <c r="B18" s="55" t="s">
        <v>32</v>
      </c>
      <c r="C18" s="56"/>
      <c r="D18" s="37" t="str">
        <f>$D$3</f>
        <v>$, €</v>
      </c>
      <c r="E18" s="38">
        <f>0.05*E6</f>
        <v>12000</v>
      </c>
      <c r="F18" s="38">
        <f>0.02*F6</f>
        <v>4896</v>
      </c>
      <c r="G18" s="39">
        <f>E18-F18</f>
        <v>7104</v>
      </c>
      <c r="H18" s="58" t="s">
        <v>31</v>
      </c>
      <c r="I18" s="30"/>
      <c r="J18" s="42"/>
      <c r="K18" s="63"/>
      <c r="L18" s="63"/>
      <c r="M18" s="63"/>
      <c r="N18" s="63"/>
      <c r="O18" s="63"/>
      <c r="P18" s="63"/>
      <c r="Q18" s="63"/>
      <c r="R18" s="17"/>
      <c r="S18" s="23"/>
      <c r="T18" s="16"/>
      <c r="U18" s="16"/>
      <c r="V18" s="16"/>
      <c r="W18" s="16"/>
      <c r="X18" s="16"/>
      <c r="Y18" s="16"/>
      <c r="Z18" s="16"/>
    </row>
    <row r="19" spans="1:26" ht="24.75" customHeight="1" x14ac:dyDescent="0.2">
      <c r="A19" s="17"/>
      <c r="B19" s="55" t="s">
        <v>33</v>
      </c>
      <c r="C19" s="56"/>
      <c r="D19" s="37" t="str">
        <f>$D$3</f>
        <v>$, €</v>
      </c>
      <c r="E19" s="38"/>
      <c r="F19" s="38"/>
      <c r="G19" s="39">
        <f>E19-F19</f>
        <v>0</v>
      </c>
      <c r="H19" s="58" t="s">
        <v>31</v>
      </c>
      <c r="I19" s="30"/>
      <c r="J19" s="42"/>
      <c r="K19" s="63"/>
      <c r="L19" s="63"/>
      <c r="M19" s="63"/>
      <c r="N19" s="63"/>
      <c r="O19" s="63"/>
      <c r="P19" s="63"/>
      <c r="Q19" s="63"/>
      <c r="R19" s="17"/>
      <c r="S19" s="23"/>
      <c r="T19" s="16"/>
      <c r="U19" s="16"/>
      <c r="V19" s="16"/>
      <c r="W19" s="16"/>
      <c r="X19" s="16"/>
      <c r="Y19" s="16"/>
      <c r="Z19" s="16"/>
    </row>
    <row r="20" spans="1:26" ht="24.75" customHeight="1" x14ac:dyDescent="0.2">
      <c r="A20" s="17"/>
      <c r="B20" s="78"/>
      <c r="C20" s="70"/>
      <c r="D20" s="70"/>
      <c r="E20" s="79"/>
      <c r="F20" s="79"/>
      <c r="G20" s="80"/>
      <c r="H20" s="62"/>
      <c r="I20" s="30"/>
      <c r="J20" s="42"/>
      <c r="K20" s="63"/>
      <c r="L20" s="63"/>
      <c r="M20" s="63"/>
      <c r="N20" s="63"/>
      <c r="O20" s="63"/>
      <c r="P20" s="63"/>
      <c r="Q20" s="63"/>
      <c r="R20" s="17"/>
      <c r="S20" s="23"/>
      <c r="T20" s="16"/>
      <c r="U20" s="16"/>
      <c r="V20" s="16"/>
      <c r="W20" s="16"/>
      <c r="X20" s="16"/>
      <c r="Y20" s="16"/>
      <c r="Z20" s="16"/>
    </row>
    <row r="21" spans="1:26" ht="24.75" customHeight="1" x14ac:dyDescent="0.2">
      <c r="A21" s="17"/>
      <c r="B21" s="55" t="s">
        <v>34</v>
      </c>
      <c r="C21" s="70"/>
      <c r="D21" s="37" t="str">
        <f>$D$3</f>
        <v>$, €</v>
      </c>
      <c r="E21" s="39">
        <f>SUM(E18:E19)+E17*E10*E8</f>
        <v>26000</v>
      </c>
      <c r="F21" s="39">
        <f>SUM(F18:F19)+F17*F10*F8</f>
        <v>5771</v>
      </c>
      <c r="G21" s="39">
        <f>E21-F21</f>
        <v>20229</v>
      </c>
      <c r="H21" s="62"/>
      <c r="I21" s="30"/>
      <c r="J21" s="42"/>
      <c r="K21" s="63"/>
      <c r="L21" s="63"/>
      <c r="M21" s="63"/>
      <c r="N21" s="63"/>
      <c r="O21" s="63"/>
      <c r="P21" s="63"/>
      <c r="Q21" s="63"/>
      <c r="R21" s="17"/>
      <c r="S21" s="23"/>
      <c r="T21" s="16"/>
      <c r="U21" s="16"/>
      <c r="V21" s="16"/>
      <c r="W21" s="16"/>
      <c r="X21" s="16"/>
      <c r="Y21" s="16"/>
      <c r="Z21" s="16"/>
    </row>
    <row r="22" spans="1:26" ht="24.75" customHeight="1" x14ac:dyDescent="0.2">
      <c r="A22" s="17"/>
      <c r="B22" s="55" t="s">
        <v>35</v>
      </c>
      <c r="C22" s="70"/>
      <c r="D22" s="37" t="str">
        <f>$D$3</f>
        <v>$, €</v>
      </c>
      <c r="E22" s="39">
        <f>E21*E12</f>
        <v>104000</v>
      </c>
      <c r="F22" s="39">
        <f>F21*F12</f>
        <v>23084</v>
      </c>
      <c r="G22" s="39">
        <f>E22-F22</f>
        <v>80916</v>
      </c>
      <c r="H22" s="62"/>
      <c r="I22" s="30"/>
      <c r="J22" s="42"/>
      <c r="K22" s="63"/>
      <c r="L22" s="63"/>
      <c r="M22" s="63"/>
      <c r="N22" s="63"/>
      <c r="O22" s="63"/>
      <c r="P22" s="63"/>
      <c r="Q22" s="63"/>
      <c r="R22" s="17"/>
      <c r="S22" s="23"/>
      <c r="T22" s="16"/>
      <c r="U22" s="16"/>
      <c r="V22" s="16"/>
      <c r="W22" s="16"/>
      <c r="X22" s="16"/>
      <c r="Y22" s="16"/>
      <c r="Z22" s="16"/>
    </row>
    <row r="23" spans="1:26" ht="24.75" customHeight="1" x14ac:dyDescent="0.2">
      <c r="A23" s="17"/>
      <c r="B23" s="78"/>
      <c r="C23" s="70"/>
      <c r="D23" s="70"/>
      <c r="E23" s="79"/>
      <c r="F23" s="79"/>
      <c r="G23" s="81"/>
      <c r="H23" s="62"/>
      <c r="I23" s="30"/>
      <c r="J23" s="42"/>
      <c r="K23" s="63"/>
      <c r="L23" s="63"/>
      <c r="M23" s="63"/>
      <c r="N23" s="63"/>
      <c r="O23" s="63"/>
      <c r="P23" s="63"/>
      <c r="Q23" s="63"/>
      <c r="R23" s="17"/>
      <c r="S23" s="23"/>
      <c r="T23" s="16"/>
      <c r="U23" s="16"/>
      <c r="V23" s="16"/>
      <c r="W23" s="16"/>
      <c r="X23" s="16"/>
      <c r="Y23" s="16"/>
      <c r="Z23" s="16"/>
    </row>
    <row r="24" spans="1:26" ht="24.75" customHeight="1" x14ac:dyDescent="0.2">
      <c r="A24" s="17"/>
      <c r="B24" s="55" t="s">
        <v>36</v>
      </c>
      <c r="C24" s="70"/>
      <c r="D24" s="37" t="str">
        <f>$D$3</f>
        <v>$, €</v>
      </c>
      <c r="E24" s="39">
        <f>E14+E22</f>
        <v>744000</v>
      </c>
      <c r="F24" s="39">
        <f>F14+F22</f>
        <v>183084</v>
      </c>
      <c r="G24" s="69">
        <f>E24-F24</f>
        <v>560916</v>
      </c>
      <c r="H24" s="58" t="s">
        <v>37</v>
      </c>
      <c r="I24" s="30"/>
      <c r="J24" s="42"/>
      <c r="K24" s="63"/>
      <c r="L24" s="63"/>
      <c r="M24" s="63"/>
      <c r="N24" s="63"/>
      <c r="O24" s="63"/>
      <c r="P24" s="63"/>
      <c r="Q24" s="63"/>
      <c r="R24" s="17"/>
      <c r="S24" s="23"/>
      <c r="T24" s="16"/>
      <c r="U24" s="16"/>
      <c r="V24" s="16"/>
      <c r="W24" s="16"/>
      <c r="X24" s="16"/>
      <c r="Y24" s="16"/>
      <c r="Z24" s="16"/>
    </row>
    <row r="25" spans="1:26" ht="24.75" customHeight="1" x14ac:dyDescent="0.2">
      <c r="A25" s="17"/>
      <c r="B25" s="82"/>
      <c r="C25" s="83"/>
      <c r="D25" s="83"/>
      <c r="E25" s="84"/>
      <c r="F25" s="84"/>
      <c r="G25" s="85"/>
      <c r="H25" s="86"/>
      <c r="I25" s="18"/>
      <c r="J25" s="42"/>
      <c r="K25" s="63"/>
      <c r="L25" s="63"/>
      <c r="M25" s="63"/>
      <c r="N25" s="63"/>
      <c r="O25" s="63"/>
      <c r="P25" s="63"/>
      <c r="Q25" s="63"/>
      <c r="R25" s="17"/>
      <c r="S25" s="23"/>
      <c r="T25" s="16"/>
      <c r="U25" s="16"/>
      <c r="V25" s="16"/>
      <c r="W25" s="16"/>
      <c r="X25" s="16"/>
      <c r="Y25" s="16"/>
      <c r="Z25" s="16"/>
    </row>
    <row r="26" spans="1:26" ht="24.75" customHeight="1" x14ac:dyDescent="0.2">
      <c r="A26" s="16"/>
      <c r="B26" s="87"/>
      <c r="C26" s="88"/>
      <c r="D26" s="88"/>
      <c r="E26" s="87"/>
      <c r="F26" s="87"/>
      <c r="G26" s="87"/>
      <c r="H26" s="87"/>
      <c r="I26" s="89"/>
      <c r="J26" s="42"/>
      <c r="K26" s="63"/>
      <c r="L26" s="63"/>
      <c r="M26" s="63"/>
      <c r="N26" s="63"/>
      <c r="O26" s="63"/>
      <c r="P26" s="63"/>
      <c r="Q26" s="63"/>
      <c r="R26" s="17"/>
      <c r="S26" s="23"/>
      <c r="T26" s="16"/>
      <c r="U26" s="16"/>
      <c r="V26" s="16"/>
      <c r="W26" s="16"/>
      <c r="X26" s="16"/>
      <c r="Y26" s="16"/>
      <c r="Z26" s="16"/>
    </row>
    <row r="27" spans="1:26" ht="24.75" customHeight="1" x14ac:dyDescent="0.2">
      <c r="A27" s="17"/>
      <c r="B27" s="119" t="s">
        <v>38</v>
      </c>
      <c r="C27" s="120"/>
      <c r="D27" s="121"/>
      <c r="E27" s="121"/>
      <c r="F27" s="121"/>
      <c r="G27" s="121"/>
      <c r="H27" s="122"/>
      <c r="I27" s="18"/>
      <c r="J27" s="42"/>
      <c r="K27" s="63"/>
      <c r="L27" s="63"/>
      <c r="M27" s="63"/>
      <c r="N27" s="63"/>
      <c r="O27" s="63"/>
      <c r="P27" s="63"/>
      <c r="Q27" s="63"/>
      <c r="R27" s="17"/>
      <c r="S27" s="23"/>
      <c r="T27" s="16"/>
      <c r="U27" s="16"/>
      <c r="V27" s="16"/>
      <c r="W27" s="16"/>
      <c r="X27" s="16"/>
      <c r="Y27" s="16"/>
      <c r="Z27" s="16"/>
    </row>
    <row r="28" spans="1:26" ht="24.75" customHeight="1" x14ac:dyDescent="0.2">
      <c r="A28" s="17"/>
      <c r="B28" s="24" t="s">
        <v>39</v>
      </c>
      <c r="C28" s="90"/>
      <c r="D28" s="26" t="str">
        <f>$D$3</f>
        <v>$, €</v>
      </c>
      <c r="E28" s="27">
        <v>150000</v>
      </c>
      <c r="F28" s="91"/>
      <c r="G28" s="92"/>
      <c r="H28" s="93" t="s">
        <v>40</v>
      </c>
      <c r="I28" s="18"/>
      <c r="J28" s="42"/>
      <c r="K28" s="63"/>
      <c r="L28" s="63"/>
      <c r="M28" s="63"/>
      <c r="N28" s="63"/>
      <c r="O28" s="63"/>
      <c r="P28" s="63"/>
      <c r="Q28" s="63"/>
      <c r="R28" s="17"/>
      <c r="S28" s="23"/>
      <c r="T28" s="16"/>
      <c r="U28" s="16"/>
      <c r="V28" s="16"/>
      <c r="W28" s="16"/>
      <c r="X28" s="16"/>
      <c r="Y28" s="16"/>
      <c r="Z28" s="16"/>
    </row>
    <row r="29" spans="1:26" ht="24.75" customHeight="1" x14ac:dyDescent="0.2">
      <c r="A29" s="17"/>
      <c r="B29" s="55" t="s">
        <v>41</v>
      </c>
      <c r="C29" s="70"/>
      <c r="D29" s="70"/>
      <c r="E29" s="79"/>
      <c r="F29" s="63"/>
      <c r="G29" s="94"/>
      <c r="H29" s="95"/>
      <c r="I29" s="18"/>
      <c r="J29" s="42"/>
      <c r="K29" s="96"/>
      <c r="L29" s="63"/>
      <c r="M29" s="63"/>
      <c r="N29" s="63"/>
      <c r="O29" s="63"/>
      <c r="P29" s="63"/>
      <c r="Q29" s="63"/>
      <c r="R29" s="17"/>
      <c r="S29" s="23"/>
      <c r="T29" s="16"/>
      <c r="U29" s="16"/>
      <c r="V29" s="16"/>
      <c r="W29" s="16"/>
      <c r="X29" s="16"/>
      <c r="Y29" s="16"/>
      <c r="Z29" s="16"/>
    </row>
    <row r="30" spans="1:26" ht="24.75" customHeight="1" x14ac:dyDescent="0.2">
      <c r="A30" s="17"/>
      <c r="B30" s="65" t="s">
        <v>42</v>
      </c>
      <c r="C30" s="70"/>
      <c r="D30" s="37" t="str">
        <f>$D$3</f>
        <v>$, €</v>
      </c>
      <c r="E30" s="38">
        <v>5000</v>
      </c>
      <c r="F30" s="34"/>
      <c r="G30" s="94"/>
      <c r="H30" s="95"/>
      <c r="I30" s="18"/>
      <c r="J30" s="31"/>
      <c r="K30" s="131" t="s">
        <v>43</v>
      </c>
      <c r="L30" s="132"/>
      <c r="M30" s="133"/>
      <c r="N30" s="63"/>
      <c r="O30" s="63"/>
      <c r="P30" s="63"/>
      <c r="Q30" s="63"/>
      <c r="R30" s="17"/>
      <c r="S30" s="23"/>
      <c r="T30" s="16"/>
      <c r="U30" s="16"/>
      <c r="V30" s="16"/>
      <c r="W30" s="16"/>
      <c r="X30" s="16"/>
      <c r="Y30" s="16"/>
      <c r="Z30" s="16"/>
    </row>
    <row r="31" spans="1:26" ht="24.75" customHeight="1" x14ac:dyDescent="0.2">
      <c r="A31" s="17"/>
      <c r="B31" s="65" t="s">
        <v>44</v>
      </c>
      <c r="C31" s="70"/>
      <c r="D31" s="97" t="str">
        <f>$D$3</f>
        <v>$, €</v>
      </c>
      <c r="E31" s="98"/>
      <c r="F31" s="63"/>
      <c r="G31" s="94"/>
      <c r="H31" s="95"/>
      <c r="I31" s="18"/>
      <c r="J31" s="42"/>
      <c r="K31" s="134"/>
      <c r="L31" s="135"/>
      <c r="M31" s="135"/>
      <c r="N31" s="63"/>
      <c r="O31" s="63"/>
      <c r="P31" s="63"/>
      <c r="Q31" s="63"/>
      <c r="R31" s="17"/>
      <c r="S31" s="23"/>
      <c r="T31" s="16"/>
      <c r="U31" s="16"/>
      <c r="V31" s="16"/>
      <c r="W31" s="16"/>
      <c r="X31" s="16"/>
      <c r="Y31" s="16"/>
      <c r="Z31" s="16"/>
    </row>
    <row r="32" spans="1:26" ht="24.75" customHeight="1" x14ac:dyDescent="0.2">
      <c r="A32" s="17"/>
      <c r="B32" s="65" t="s">
        <v>45</v>
      </c>
      <c r="C32" s="70"/>
      <c r="D32" s="37" t="str">
        <f>$D$3</f>
        <v>$, €</v>
      </c>
      <c r="E32" s="38">
        <v>2000</v>
      </c>
      <c r="F32" s="34"/>
      <c r="G32" s="94"/>
      <c r="H32" s="95"/>
      <c r="I32" s="18"/>
      <c r="J32" s="31"/>
      <c r="K32" s="136" t="s">
        <v>46</v>
      </c>
      <c r="L32" s="113"/>
      <c r="M32" s="115">
        <f>E39/L7</f>
        <v>1.3364383561643836</v>
      </c>
      <c r="N32" s="34"/>
      <c r="O32" s="63"/>
      <c r="P32" s="63"/>
      <c r="Q32" s="63"/>
      <c r="R32" s="17"/>
      <c r="S32" s="23"/>
      <c r="T32" s="16"/>
      <c r="U32" s="16"/>
      <c r="V32" s="16"/>
      <c r="W32" s="16"/>
      <c r="X32" s="16"/>
      <c r="Y32" s="16"/>
      <c r="Z32" s="16"/>
    </row>
    <row r="33" spans="1:26" ht="24.75" customHeight="1" x14ac:dyDescent="0.2">
      <c r="A33" s="17"/>
      <c r="B33" s="65" t="s">
        <v>47</v>
      </c>
      <c r="C33" s="70"/>
      <c r="D33" s="37" t="str">
        <f>$D$3</f>
        <v>$, €</v>
      </c>
      <c r="E33" s="38"/>
      <c r="F33" s="34"/>
      <c r="G33" s="94"/>
      <c r="H33" s="95"/>
      <c r="I33" s="18"/>
      <c r="J33" s="42"/>
      <c r="K33" s="114"/>
      <c r="L33" s="114"/>
      <c r="M33" s="114"/>
      <c r="N33" s="63"/>
      <c r="O33" s="63"/>
      <c r="P33" s="63"/>
      <c r="Q33" s="63"/>
      <c r="R33" s="17"/>
      <c r="S33" s="23"/>
      <c r="T33" s="16"/>
      <c r="U33" s="16"/>
      <c r="V33" s="16"/>
      <c r="W33" s="16"/>
      <c r="X33" s="16"/>
      <c r="Y33" s="16"/>
      <c r="Z33" s="16"/>
    </row>
    <row r="34" spans="1:26" ht="24.75" customHeight="1" x14ac:dyDescent="0.2">
      <c r="A34" s="17"/>
      <c r="B34" s="65" t="s">
        <v>48</v>
      </c>
      <c r="C34" s="70"/>
      <c r="D34" s="37" t="str">
        <f>$D$3</f>
        <v>$, €</v>
      </c>
      <c r="E34" s="38">
        <f>3/365*E6</f>
        <v>1972.6027397260273</v>
      </c>
      <c r="F34" s="34"/>
      <c r="G34" s="94"/>
      <c r="H34" s="95"/>
      <c r="I34" s="18"/>
      <c r="J34" s="31"/>
      <c r="K34" s="116" t="s">
        <v>49</v>
      </c>
      <c r="L34" s="116" t="str">
        <f>D47</f>
        <v>$, €</v>
      </c>
      <c r="M34" s="118">
        <f>P9</f>
        <v>1735309.5890410959</v>
      </c>
      <c r="N34" s="34"/>
      <c r="O34" s="63"/>
      <c r="P34" s="63"/>
      <c r="Q34" s="63"/>
      <c r="R34" s="17"/>
      <c r="S34" s="23"/>
      <c r="T34" s="16"/>
      <c r="U34" s="16"/>
      <c r="V34" s="16"/>
      <c r="W34" s="16"/>
      <c r="X34" s="16"/>
      <c r="Y34" s="16"/>
      <c r="Z34" s="16"/>
    </row>
    <row r="35" spans="1:26" ht="24.75" customHeight="1" x14ac:dyDescent="0.2">
      <c r="A35" s="17"/>
      <c r="B35" s="42"/>
      <c r="C35" s="70"/>
      <c r="D35" s="70"/>
      <c r="E35" s="79"/>
      <c r="F35" s="63"/>
      <c r="G35" s="94"/>
      <c r="H35" s="95"/>
      <c r="I35" s="18"/>
      <c r="J35" s="42"/>
      <c r="K35" s="117"/>
      <c r="L35" s="117"/>
      <c r="M35" s="117"/>
      <c r="N35" s="63"/>
      <c r="O35" s="63"/>
      <c r="P35" s="63"/>
      <c r="Q35" s="63"/>
      <c r="R35" s="17"/>
      <c r="S35" s="23"/>
      <c r="T35" s="16"/>
      <c r="U35" s="16"/>
      <c r="V35" s="16"/>
      <c r="W35" s="16"/>
      <c r="X35" s="16"/>
      <c r="Y35" s="16"/>
      <c r="Z35" s="16"/>
    </row>
    <row r="36" spans="1:26" ht="24.75" customHeight="1" x14ac:dyDescent="0.2">
      <c r="A36" s="17"/>
      <c r="B36" s="55" t="s">
        <v>50</v>
      </c>
      <c r="C36" s="70"/>
      <c r="D36" s="37" t="str">
        <f>$D$3</f>
        <v>$, €</v>
      </c>
      <c r="E36" s="38">
        <v>1400</v>
      </c>
      <c r="F36" s="34"/>
      <c r="G36" s="94"/>
      <c r="H36" s="95"/>
      <c r="I36" s="18"/>
      <c r="J36" s="42"/>
      <c r="K36" s="16"/>
      <c r="L36" s="16"/>
      <c r="M36" s="16"/>
      <c r="N36" s="63"/>
      <c r="O36" s="63"/>
      <c r="P36" s="63"/>
      <c r="Q36" s="63"/>
      <c r="R36" s="17"/>
      <c r="S36" s="23"/>
      <c r="T36" s="16"/>
      <c r="U36" s="16"/>
      <c r="V36" s="16"/>
      <c r="W36" s="16"/>
      <c r="X36" s="16"/>
      <c r="Y36" s="16"/>
      <c r="Z36" s="16"/>
    </row>
    <row r="37" spans="1:26" ht="24.75" customHeight="1" x14ac:dyDescent="0.2">
      <c r="A37" s="17"/>
      <c r="B37" s="78"/>
      <c r="C37" s="70"/>
      <c r="D37" s="70"/>
      <c r="E37" s="79"/>
      <c r="F37" s="63"/>
      <c r="G37" s="94"/>
      <c r="H37" s="95"/>
      <c r="I37" s="18"/>
      <c r="J37" s="99"/>
      <c r="K37" s="100"/>
      <c r="L37" s="100"/>
      <c r="M37" s="100"/>
      <c r="N37" s="101"/>
      <c r="O37" s="101"/>
      <c r="P37" s="101"/>
      <c r="Q37" s="101"/>
      <c r="R37" s="102"/>
      <c r="S37" s="23"/>
      <c r="T37" s="16"/>
      <c r="U37" s="16"/>
      <c r="V37" s="16"/>
      <c r="W37" s="16"/>
      <c r="X37" s="16"/>
      <c r="Y37" s="16"/>
      <c r="Z37" s="16"/>
    </row>
    <row r="38" spans="1:26" ht="24.75" customHeight="1" x14ac:dyDescent="0.2">
      <c r="A38" s="17"/>
      <c r="B38" s="55" t="s">
        <v>51</v>
      </c>
      <c r="C38" s="70"/>
      <c r="D38" s="37" t="str">
        <f>$D$3</f>
        <v>$, €</v>
      </c>
      <c r="E38" s="39">
        <f>E28+SUM(E30:E34)+E36</f>
        <v>160372.60273972602</v>
      </c>
      <c r="F38" s="34"/>
      <c r="G38" s="94"/>
      <c r="H38" s="95"/>
      <c r="I38" s="42"/>
      <c r="J38" s="21"/>
      <c r="K38" s="103"/>
      <c r="L38" s="103"/>
      <c r="M38" s="103"/>
      <c r="N38" s="21"/>
      <c r="O38" s="21"/>
      <c r="P38" s="21"/>
      <c r="Q38" s="21"/>
      <c r="R38" s="103"/>
      <c r="S38" s="16"/>
      <c r="T38" s="16"/>
      <c r="U38" s="16"/>
      <c r="V38" s="16"/>
      <c r="W38" s="16"/>
      <c r="X38" s="16"/>
      <c r="Y38" s="16"/>
      <c r="Z38" s="16"/>
    </row>
    <row r="39" spans="1:26" ht="24.75" customHeight="1" x14ac:dyDescent="0.2">
      <c r="A39" s="17"/>
      <c r="B39" s="104" t="s">
        <v>52</v>
      </c>
      <c r="C39" s="83"/>
      <c r="D39" s="105" t="str">
        <f>$D$3</f>
        <v>$, €</v>
      </c>
      <c r="E39" s="106">
        <f>E38*E12</f>
        <v>641490.41095890407</v>
      </c>
      <c r="F39" s="107"/>
      <c r="G39" s="108"/>
      <c r="H39" s="86"/>
      <c r="I39" s="42"/>
      <c r="J39" s="63"/>
      <c r="K39" s="16"/>
      <c r="L39" s="16"/>
      <c r="M39" s="16"/>
      <c r="N39" s="63"/>
      <c r="O39" s="63"/>
      <c r="P39" s="63"/>
      <c r="Q39" s="63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4.75" customHeight="1" x14ac:dyDescent="0.2">
      <c r="A40" s="16"/>
      <c r="B40" s="87"/>
      <c r="C40" s="88"/>
      <c r="D40" s="88"/>
      <c r="E40" s="87"/>
      <c r="F40" s="87"/>
      <c r="G40" s="87"/>
      <c r="H40" s="87"/>
      <c r="I40" s="63"/>
      <c r="J40" s="63"/>
      <c r="K40" s="16"/>
      <c r="L40" s="16"/>
      <c r="M40" s="16"/>
      <c r="N40" s="63"/>
      <c r="O40" s="63"/>
      <c r="P40" s="63"/>
      <c r="Q40" s="63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4.75" customHeight="1" x14ac:dyDescent="0.2">
      <c r="A41" s="17"/>
      <c r="B41" s="119" t="s">
        <v>53</v>
      </c>
      <c r="C41" s="120"/>
      <c r="D41" s="121"/>
      <c r="E41" s="121"/>
      <c r="F41" s="121"/>
      <c r="G41" s="121"/>
      <c r="H41" s="122"/>
      <c r="I41" s="42"/>
      <c r="J41" s="63"/>
      <c r="K41" s="16"/>
      <c r="L41" s="16"/>
      <c r="M41" s="16"/>
      <c r="N41" s="63"/>
      <c r="O41" s="63"/>
      <c r="P41" s="63"/>
      <c r="Q41" s="63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4.75" customHeight="1" x14ac:dyDescent="0.2">
      <c r="A42" s="17"/>
      <c r="B42" s="24" t="s">
        <v>54</v>
      </c>
      <c r="C42" s="90"/>
      <c r="D42" s="26" t="str">
        <f>$D$3</f>
        <v>$, €</v>
      </c>
      <c r="E42" s="27">
        <v>500</v>
      </c>
      <c r="F42" s="91"/>
      <c r="G42" s="92"/>
      <c r="H42" s="109"/>
      <c r="I42" s="42"/>
      <c r="J42" s="63"/>
      <c r="K42" s="16"/>
      <c r="L42" s="16"/>
      <c r="M42" s="16"/>
      <c r="N42" s="63"/>
      <c r="O42" s="63"/>
      <c r="P42" s="63"/>
      <c r="Q42" s="63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4.75" customHeight="1" x14ac:dyDescent="0.2">
      <c r="A43" s="17"/>
      <c r="B43" s="55" t="s">
        <v>55</v>
      </c>
      <c r="C43" s="70"/>
      <c r="D43" s="37" t="str">
        <f>$D$3</f>
        <v>$, €</v>
      </c>
      <c r="E43" s="38">
        <v>550</v>
      </c>
      <c r="F43" s="34"/>
      <c r="G43" s="94"/>
      <c r="H43" s="95"/>
      <c r="I43" s="42"/>
      <c r="J43" s="63"/>
      <c r="K43" s="16"/>
      <c r="L43" s="16"/>
      <c r="M43" s="16"/>
      <c r="N43" s="63"/>
      <c r="O43" s="63"/>
      <c r="P43" s="63"/>
      <c r="Q43" s="63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4.75" customHeight="1" x14ac:dyDescent="0.2">
      <c r="A44" s="17"/>
      <c r="B44" s="55" t="s">
        <v>56</v>
      </c>
      <c r="C44" s="70"/>
      <c r="D44" s="37" t="str">
        <f>$D$3</f>
        <v>$, €</v>
      </c>
      <c r="E44" s="38">
        <v>400</v>
      </c>
      <c r="F44" s="34"/>
      <c r="G44" s="94"/>
      <c r="H44" s="95"/>
      <c r="I44" s="42"/>
      <c r="J44" s="63"/>
      <c r="K44" s="16"/>
      <c r="L44" s="16"/>
      <c r="M44" s="16"/>
      <c r="N44" s="63"/>
      <c r="O44" s="63"/>
      <c r="P44" s="63"/>
      <c r="Q44" s="63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4.75" customHeight="1" x14ac:dyDescent="0.2">
      <c r="A45" s="17"/>
      <c r="B45" s="78"/>
      <c r="C45" s="70"/>
      <c r="D45" s="70"/>
      <c r="E45" s="79"/>
      <c r="F45" s="63"/>
      <c r="G45" s="94"/>
      <c r="H45" s="95"/>
      <c r="I45" s="42"/>
      <c r="J45" s="63"/>
      <c r="K45" s="16"/>
      <c r="L45" s="16"/>
      <c r="M45" s="16"/>
      <c r="N45" s="63"/>
      <c r="O45" s="63"/>
      <c r="P45" s="63"/>
      <c r="Q45" s="63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4.75" customHeight="1" x14ac:dyDescent="0.2">
      <c r="A46" s="17"/>
      <c r="B46" s="55" t="s">
        <v>51</v>
      </c>
      <c r="C46" s="70"/>
      <c r="D46" s="37" t="str">
        <f>$D$3</f>
        <v>$, €</v>
      </c>
      <c r="E46" s="39">
        <f>SUM(E42:E44)</f>
        <v>1450</v>
      </c>
      <c r="F46" s="34"/>
      <c r="G46" s="94"/>
      <c r="H46" s="95"/>
      <c r="I46" s="42"/>
      <c r="J46" s="63"/>
      <c r="K46" s="63"/>
      <c r="L46" s="63"/>
      <c r="M46" s="63"/>
      <c r="N46" s="63"/>
      <c r="O46" s="63"/>
      <c r="P46" s="63"/>
      <c r="Q46" s="63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4.75" customHeight="1" x14ac:dyDescent="0.2">
      <c r="A47" s="17"/>
      <c r="B47" s="104" t="s">
        <v>52</v>
      </c>
      <c r="C47" s="83"/>
      <c r="D47" s="105" t="str">
        <f>$D$3</f>
        <v>$, €</v>
      </c>
      <c r="E47" s="106">
        <f>E46*E12</f>
        <v>5800</v>
      </c>
      <c r="F47" s="107"/>
      <c r="G47" s="108"/>
      <c r="H47" s="86"/>
      <c r="I47" s="42"/>
      <c r="J47" s="63"/>
      <c r="K47" s="63"/>
      <c r="L47" s="63"/>
      <c r="M47" s="63"/>
      <c r="N47" s="63"/>
      <c r="O47" s="63"/>
      <c r="P47" s="63"/>
      <c r="Q47" s="63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 x14ac:dyDescent="0.2">
      <c r="A48" s="2"/>
      <c r="B48" s="110"/>
      <c r="C48" s="111"/>
      <c r="D48" s="90"/>
      <c r="E48" s="110"/>
      <c r="F48" s="110"/>
      <c r="G48" s="110"/>
      <c r="H48" s="110"/>
      <c r="I48" s="112"/>
      <c r="J48" s="112"/>
      <c r="K48" s="112"/>
      <c r="L48" s="112"/>
      <c r="M48" s="112"/>
      <c r="N48" s="112"/>
      <c r="O48" s="112"/>
      <c r="P48" s="112"/>
      <c r="Q48" s="11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3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3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3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3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3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3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3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3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3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3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3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3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3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3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3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3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3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3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3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3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3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3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3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3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3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3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3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3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3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3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3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3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3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3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3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3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3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3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3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3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3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3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3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3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3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3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3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3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3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3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3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3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3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3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3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3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3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3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3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3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3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3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3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3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3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3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3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3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3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3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3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3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3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3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3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3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3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3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3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3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3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3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3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3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3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3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3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3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3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3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3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3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3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3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3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3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3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3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3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3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3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3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3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3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3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3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3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3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3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3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3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3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3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3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3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3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3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3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3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3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3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3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3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3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3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3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3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3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3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3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3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3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3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3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3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3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3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3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3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3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3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3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3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3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3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3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3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3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3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3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3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3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3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3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3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3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3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3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3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3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3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3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3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3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3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3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3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3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3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3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3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3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3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3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3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3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3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3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3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3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3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3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3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3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3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3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3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3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3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3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3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3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3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3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3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3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3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3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3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3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3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3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3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3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3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3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3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3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3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3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3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3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3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3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3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3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3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3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3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3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3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3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3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3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3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3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3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3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3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3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3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3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3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3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3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3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3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3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3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3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3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3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3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3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3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3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3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3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3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3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3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3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3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3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3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3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3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3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3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3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3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3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3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3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3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3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3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3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3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3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3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3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3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3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3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3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3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3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3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3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3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3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3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3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3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3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3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3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3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3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3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3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3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3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3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3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3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3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3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3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3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3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3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3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3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3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3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3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3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3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3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3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3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3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3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3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3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3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3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3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3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3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3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3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3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3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3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3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3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3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3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3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3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3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3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3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3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3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3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3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3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3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3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3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3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3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3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3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3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3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3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3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3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3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3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3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3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3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3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3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3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3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3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3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3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3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3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3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3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3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3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3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3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3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3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3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3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3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3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3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3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3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3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3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3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3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3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3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3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3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3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3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3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3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3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3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3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3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3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3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3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3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3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3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3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3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3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3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3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3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3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3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3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3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3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3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3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3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3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3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3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3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3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3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3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3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3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3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3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3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3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3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3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3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3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3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3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3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3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3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3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3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3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3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3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3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3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3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3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3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3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3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3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3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3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3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3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3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3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3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3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3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3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3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3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3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3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3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3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3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3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3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3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3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3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3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3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3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3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3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3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3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3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3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3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3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3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3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3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3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3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3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3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3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3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3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3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3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3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3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3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3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3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3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3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3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3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3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3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3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3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3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3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3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3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3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3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3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3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3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3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3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3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3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3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3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3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3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3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3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3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3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3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3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3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3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3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3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3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3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3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3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3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3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3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3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3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3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3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3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3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3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3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3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3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3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3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3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3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3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3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3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3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3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3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3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3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3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3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3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3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3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3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3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3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3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3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3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3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3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3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3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3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3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3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3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3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3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3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3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3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3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3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3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3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3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3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3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3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3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3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3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3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3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3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3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3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3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3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3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3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3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3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3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3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3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3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3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3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3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3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3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3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3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3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3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3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3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3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3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3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3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3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3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3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3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3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3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3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3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3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3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3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3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3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3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3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3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3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3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3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3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3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3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3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3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3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3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3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3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3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3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3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3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3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3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3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3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3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3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3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3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3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3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3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3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3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3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3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3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3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3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3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3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3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3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3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3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3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3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3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3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3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3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3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3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3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3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3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3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3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3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3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3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3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3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3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3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3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3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3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3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3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3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3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3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3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3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3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3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3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3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3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3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3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3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3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3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3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3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3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3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3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3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3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3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3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3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3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3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3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3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3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3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3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3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3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3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3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3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3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3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3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3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3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3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3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3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3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3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3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3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3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3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3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3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3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3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3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3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3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3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3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3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3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3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3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3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3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3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3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3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3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3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3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3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3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3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3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3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3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3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3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3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3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3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3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3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3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3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3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3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3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3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3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3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3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3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3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3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3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3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3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3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3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3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3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3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3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3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3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3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3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3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3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3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3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3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3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3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3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3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3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3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3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3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3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3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3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3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3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3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3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3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3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3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3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3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3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3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3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3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3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3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3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3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3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3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">
    <mergeCell ref="B41:H41"/>
    <mergeCell ref="J3:R3"/>
    <mergeCell ref="B4:H4"/>
    <mergeCell ref="B7:H7"/>
    <mergeCell ref="B16:H16"/>
    <mergeCell ref="B27:H27"/>
    <mergeCell ref="K30:M31"/>
    <mergeCell ref="K32:K33"/>
    <mergeCell ref="L32:L33"/>
    <mergeCell ref="M32:M33"/>
    <mergeCell ref="K34:K35"/>
    <mergeCell ref="L34:L35"/>
    <mergeCell ref="M34:M35"/>
  </mergeCells>
  <pageMargins left="0.7" right="0.7" top="0.75" bottom="0.75" header="0" footer="0"/>
  <pageSetup orientation="landscape"/>
  <headerFooter>
    <oddFooter>&amp;C&amp;"Helvetica Neue,Regular"&amp;12&amp;K000000&amp;P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L</cp:lastModifiedBy>
  <dcterms:modified xsi:type="dcterms:W3CDTF">2025-02-20T17:32:11Z</dcterms:modified>
</cp:coreProperties>
</file>